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e\Downloads\"/>
    </mc:Choice>
  </mc:AlternateContent>
  <xr:revisionPtr revIDLastSave="0" documentId="8_{0622CAE3-8A7D-49AF-B88C-871D7E8BAE2E}" xr6:coauthVersionLast="47" xr6:coauthVersionMax="47" xr10:uidLastSave="{00000000-0000-0000-0000-000000000000}"/>
  <workbookProtection lockStructure="1"/>
  <bookViews>
    <workbookView xWindow="-110" yWindow="-110" windowWidth="25820" windowHeight="14020" xr2:uid="{87D538C7-8911-4743-BD43-A01E390BFF77}"/>
  </bookViews>
  <sheets>
    <sheet name="Budget-gym-25" sheetId="1" r:id="rId1"/>
  </sheets>
  <definedNames>
    <definedName name="_xlnm.Print_Area" localSheetId="0">'Budget-gym-25'!$G$1:$O$63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O57" i="1"/>
  <c r="I48" i="1"/>
  <c r="O48" i="1"/>
  <c r="I39" i="1"/>
  <c r="O39" i="1"/>
  <c r="I24" i="1"/>
  <c r="O24" i="1"/>
  <c r="I15" i="1"/>
  <c r="O15" i="1"/>
  <c r="I29" i="1"/>
  <c r="I28" i="1"/>
  <c r="O28" i="1"/>
  <c r="I27" i="1"/>
  <c r="O27" i="1"/>
  <c r="I26" i="1"/>
  <c r="O26" i="1"/>
  <c r="I25" i="1"/>
  <c r="O25" i="1"/>
  <c r="I23" i="1"/>
  <c r="O23" i="1"/>
  <c r="I22" i="1"/>
  <c r="O22" i="1"/>
  <c r="I20" i="1"/>
  <c r="I19" i="1"/>
  <c r="O19" i="1"/>
  <c r="I18" i="1"/>
  <c r="O18" i="1"/>
  <c r="I17" i="1"/>
  <c r="O17" i="1"/>
  <c r="I16" i="1"/>
  <c r="N31" i="1"/>
  <c r="I14" i="1"/>
  <c r="O14" i="1"/>
  <c r="I13" i="1"/>
  <c r="K31" i="1"/>
  <c r="I44" i="1"/>
  <c r="O44" i="1"/>
  <c r="I43" i="1"/>
  <c r="O43" i="1"/>
  <c r="I42" i="1"/>
  <c r="O42" i="1"/>
  <c r="I41" i="1"/>
  <c r="O41" i="1"/>
  <c r="I40" i="1"/>
  <c r="O40" i="1"/>
  <c r="I38" i="1"/>
  <c r="O38" i="1"/>
  <c r="I37" i="1"/>
  <c r="O37" i="1"/>
  <c r="O50" i="1"/>
  <c r="D13" i="1"/>
  <c r="D10" i="1"/>
  <c r="D8" i="1"/>
  <c r="D7" i="1"/>
  <c r="O60" i="1"/>
  <c r="O20" i="1"/>
  <c r="O29" i="1"/>
  <c r="I46" i="1"/>
  <c r="O46" i="1"/>
  <c r="I47" i="1"/>
  <c r="O47" i="1"/>
  <c r="I49" i="1"/>
  <c r="O49" i="1"/>
  <c r="I51" i="1"/>
  <c r="O51" i="1"/>
  <c r="I52" i="1"/>
  <c r="O52" i="1"/>
  <c r="I55" i="1"/>
  <c r="O55" i="1"/>
  <c r="O62" i="1"/>
  <c r="I58" i="1"/>
  <c r="O58" i="1"/>
  <c r="O53" i="1"/>
  <c r="O13" i="1"/>
  <c r="L32" i="1"/>
  <c r="O33" i="1"/>
  <c r="O16" i="1"/>
  <c r="L31" i="1"/>
  <c r="M31" i="1"/>
  <c r="O31" i="1"/>
  <c r="N32" i="1"/>
  <c r="K32" i="1"/>
  <c r="O11" i="1"/>
  <c r="O32" i="1"/>
</calcChain>
</file>

<file path=xl/sharedStrings.xml><?xml version="1.0" encoding="utf-8"?>
<sst xmlns="http://schemas.openxmlformats.org/spreadsheetml/2006/main" count="115" uniqueCount="89">
  <si>
    <t>Skolens navn:</t>
  </si>
  <si>
    <t xml:space="preserve"> </t>
  </si>
  <si>
    <t>Elever</t>
  </si>
  <si>
    <t>Takst</t>
  </si>
  <si>
    <t>Tilskud</t>
  </si>
  <si>
    <t>-</t>
  </si>
  <si>
    <t>Note</t>
  </si>
  <si>
    <t>Fællesudgiftstaxameter stx</t>
  </si>
  <si>
    <t>Fællesudgiftstaxameter hf 2 årig</t>
  </si>
  <si>
    <t>Fællesudgiftstaxameter IB</t>
  </si>
  <si>
    <t>Fællesudgiftstaxameter Team-Danmark</t>
  </si>
  <si>
    <t>Fællesudgiftstaxameter Studenterkursus</t>
  </si>
  <si>
    <t>Bygningstaxameter stx</t>
  </si>
  <si>
    <t>Bygningstaxameter hf 2-årig</t>
  </si>
  <si>
    <t>Bygningstaxameter IB</t>
  </si>
  <si>
    <t>Bygningstaxameter Team-Danmark</t>
  </si>
  <si>
    <t>Bygningstaxameter Studenterkursus</t>
  </si>
  <si>
    <t>Undervisningstaxameter stx</t>
  </si>
  <si>
    <t>Undervisningstaxameter hf 2-årig</t>
  </si>
  <si>
    <t>Undervisningstaxameter IB</t>
  </si>
  <si>
    <t>Færdiggørelsestaxameter stx</t>
  </si>
  <si>
    <t>Færdiggørelsestaxameter hf 2-årig</t>
  </si>
  <si>
    <t>Færdiggørelsestaxameter IB</t>
  </si>
  <si>
    <t>Færdiggørelsestaxameter Team-Danmark</t>
  </si>
  <si>
    <t>Færdiggørelsestaxameter Studenterkursus</t>
  </si>
  <si>
    <t>Elever på A-niveau</t>
  </si>
  <si>
    <t>Kostskoletilskud</t>
  </si>
  <si>
    <t>Kostskoletilskud under 18 år</t>
  </si>
  <si>
    <r>
      <t>Grundtilskud</t>
    </r>
    <r>
      <rPr>
        <b/>
        <sz val="9"/>
        <rFont val="Arial"/>
        <family val="2"/>
      </rPr>
      <t xml:space="preserve"> (note)</t>
    </r>
  </si>
  <si>
    <r>
      <t xml:space="preserve">Uddannelsestypetilskud 1  </t>
    </r>
    <r>
      <rPr>
        <b/>
        <sz val="9"/>
        <rFont val="Arial"/>
        <family val="2"/>
      </rPr>
      <t>(note)</t>
    </r>
  </si>
  <si>
    <r>
      <t>Uddannelsestypetilskud 2</t>
    </r>
    <r>
      <rPr>
        <b/>
        <sz val="9"/>
        <rFont val="Arial"/>
        <family val="2"/>
      </rPr>
      <t xml:space="preserve"> (note)</t>
    </r>
  </si>
  <si>
    <r>
      <t xml:space="preserve">Færdiggørelsestaxameter enkeltfag </t>
    </r>
    <r>
      <rPr>
        <b/>
        <sz val="9"/>
        <rFont val="Arial"/>
        <family val="2"/>
      </rPr>
      <t>(note)</t>
    </r>
  </si>
  <si>
    <t>XXX</t>
  </si>
  <si>
    <t>hf</t>
  </si>
  <si>
    <t>stx</t>
  </si>
  <si>
    <t>IB</t>
  </si>
  <si>
    <t>Team DK</t>
  </si>
  <si>
    <t>Stud. K.</t>
  </si>
  <si>
    <t>Enk.fag - 2 år på 1 år (antal fag)</t>
  </si>
  <si>
    <t>Enk.fag (antal fag)</t>
  </si>
  <si>
    <t>Grunddata:</t>
  </si>
  <si>
    <t>Der udbetales IKKE færdiggørelsestaxameter for enkeltfagselever</t>
  </si>
  <si>
    <t>Kostelever</t>
  </si>
  <si>
    <t>Over 18 år</t>
  </si>
  <si>
    <t>Under 18 år</t>
  </si>
  <si>
    <t>Studieretning med græsk og latin</t>
  </si>
  <si>
    <t>Græsk/Latin *)</t>
  </si>
  <si>
    <t>(skriv 1 hvis ja og 0 hvis nej)</t>
  </si>
  <si>
    <t>eller andet for at opnå uddannelsestypetilskud 2)</t>
  </si>
  <si>
    <t>Team Danmark og enkeltfag kan IKKE udløse uddannelsestypetilskud 2</t>
  </si>
  <si>
    <t>Enk. fag (antal fag) - løftet 3 niv.</t>
  </si>
  <si>
    <t>Enk. fag (antal fag) - løftet 1 niv.</t>
  </si>
  <si>
    <t>Enk. fag (antal fag) - løftet 2 niv.</t>
  </si>
  <si>
    <t>Pre-IB</t>
  </si>
  <si>
    <t>Fællesudgiftstaxameter Pre-IB</t>
  </si>
  <si>
    <t>Bygningstaxameter Pre-IB</t>
  </si>
  <si>
    <t>Undervisningstaxameter Pre-IB</t>
  </si>
  <si>
    <r>
      <t xml:space="preserve">Færdiggørelsestaxameter Pre-IB </t>
    </r>
    <r>
      <rPr>
        <b/>
        <sz val="9"/>
        <rFont val="Arial"/>
        <family val="2"/>
      </rPr>
      <t>(note)</t>
    </r>
  </si>
  <si>
    <t>Der udbetales IKKE færdiggørelsestaxameter for Pre-IB</t>
  </si>
  <si>
    <t>Udbudstilskud IB</t>
  </si>
  <si>
    <t>Undervisningstaxameter Team-Danmark</t>
  </si>
  <si>
    <t>Undervisningstaxameter Studenterkursus</t>
  </si>
  <si>
    <t>Har skolen oprettet en studieretning med mindst 7 elever med græsk og latin?</t>
  </si>
  <si>
    <t>Fællesudgiftstaxameter enkeltfag</t>
  </si>
  <si>
    <t>Bygningstaxameter enkeltfag</t>
  </si>
  <si>
    <t>Undervisningstaxameter enkeltfag</t>
  </si>
  <si>
    <t>Enkeltfag, 1-årige:</t>
  </si>
  <si>
    <t>Antal færdige elever</t>
  </si>
  <si>
    <t>Antal elever med A-niveau</t>
  </si>
  <si>
    <t>Lycée Prins Henrik og Sankt Petri Skole modtager IKKE grundtilskud</t>
  </si>
  <si>
    <t>Lycée Prins Henrik og Sankt Petri Skole modtager IKKE uddannelsestypetilskud</t>
  </si>
  <si>
    <t>Enkeltfag under 1 år indgår af tekniske årsager ikke i beregneren</t>
  </si>
  <si>
    <t>Elevtallet vil være et skøn, da tilskuddet er baseret på elevtal i finansåret.</t>
  </si>
  <si>
    <t>Elever på 1. semester på 1. skoleperiode af fuldtidsuddannelser skal tælles på den 60. skoledag</t>
  </si>
  <si>
    <t>Private gymnasier (2 og 3 årig), hf, IB, m.m.</t>
  </si>
  <si>
    <t>For nærmere definitioner henvises til UVM´s PG-Instruks</t>
  </si>
  <si>
    <t>Elevtallet der skal indtastes er skolens elevtal 20 skoledage efter semesterstart, jf. UVM´s PG-Instruks.</t>
  </si>
  <si>
    <t>Steiner hf</t>
  </si>
  <si>
    <t>Fællesudgiftstaxameter Steiner hf</t>
  </si>
  <si>
    <t>Bygningstaxameter Steiner hf</t>
  </si>
  <si>
    <t>Undervisningstaxameter Steiner hf</t>
  </si>
  <si>
    <t>Færdiggørelsestaxameter Steiner hf</t>
  </si>
  <si>
    <t>Dog maks. 11.060 kr./elev</t>
  </si>
  <si>
    <t xml:space="preserve">Dog maks. 11.060 kr./elev. Skolen skal have mere end et uddannelsestilbud (stx og hf, stx og IB </t>
  </si>
  <si>
    <t>Ekstra tilskudsudløsende A-fag (fys, ke, bio, mus, biotek og geovidensk)</t>
  </si>
  <si>
    <t>Estimeret tilskud 2025</t>
  </si>
  <si>
    <t>Feb. 2025 *)</t>
  </si>
  <si>
    <t>Sept. 2025 *)</t>
  </si>
  <si>
    <t>I alt forventet tilskud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</si>
</sst>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2" formatCode="0.00;[Red]0.00"/>
    <numFmt numFmtId="187" formatCode="_([$€-2]\ * #,##0.00_);_([$€-2]\ * \(#,##0.00\);_([$€-2]\ * &quot;-&quot;??_)"/>
  </numFmts>
  <fonts count="2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" fillId="20" borderId="1" applyNumberFormat="0" applyFon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5" fillId="0" borderId="3" applyNumberFormat="0" applyFill="0" applyAlignment="0" applyProtection="0"/>
    <xf numFmtId="0" fontId="16" fillId="22" borderId="4" applyNumberFormat="0" applyAlignment="0" applyProtection="0"/>
    <xf numFmtId="0" fontId="1" fillId="20" borderId="1" applyNumberFormat="0" applyFont="0" applyAlignment="0" applyProtection="0"/>
    <xf numFmtId="0" fontId="17" fillId="7" borderId="2" applyNumberFormat="0" applyAlignment="0" applyProtection="0"/>
    <xf numFmtId="187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17" fillId="7" borderId="2" applyNumberFormat="0" applyAlignment="0" applyProtection="0"/>
    <xf numFmtId="0" fontId="13" fillId="3" borderId="0" applyNumberFormat="0" applyBorder="0" applyAlignment="0" applyProtection="0"/>
    <xf numFmtId="0" fontId="15" fillId="0" borderId="3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20" borderId="1" applyNumberFormat="0" applyFont="0" applyAlignment="0" applyProtection="0"/>
    <xf numFmtId="0" fontId="24" fillId="21" borderId="8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9" fillId="4" borderId="0" applyNumberFormat="0" applyBorder="0" applyAlignment="0" applyProtection="0"/>
    <xf numFmtId="0" fontId="24" fillId="21" borderId="8" applyNumberFormat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13" fillId="3" borderId="0" applyNumberFormat="0" applyBorder="0" applyAlignment="0" applyProtection="0"/>
    <xf numFmtId="0" fontId="16" fillId="22" borderId="4" applyNumberFormat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/>
    <xf numFmtId="0" fontId="7" fillId="0" borderId="0" xfId="0" applyFont="1" applyBorder="1"/>
    <xf numFmtId="0" fontId="8" fillId="0" borderId="0" xfId="0" applyFont="1"/>
    <xf numFmtId="182" fontId="9" fillId="0" borderId="0" xfId="0" applyNumberFormat="1" applyFont="1" applyFill="1"/>
    <xf numFmtId="0" fontId="7" fillId="0" borderId="10" xfId="0" applyFont="1" applyBorder="1"/>
    <xf numFmtId="0" fontId="5" fillId="0" borderId="10" xfId="0" applyFont="1" applyFill="1" applyBorder="1" applyAlignment="1">
      <alignment horizontal="left" vertical="center" wrapText="1"/>
    </xf>
    <xf numFmtId="0" fontId="7" fillId="0" borderId="11" xfId="0" applyFont="1" applyBorder="1"/>
    <xf numFmtId="3" fontId="7" fillId="0" borderId="10" xfId="0" applyNumberFormat="1" applyFont="1" applyBorder="1"/>
    <xf numFmtId="0" fontId="0" fillId="0" borderId="10" xfId="0" quotePrefix="1" applyBorder="1" applyAlignment="1">
      <alignment horizontal="center"/>
    </xf>
    <xf numFmtId="0" fontId="5" fillId="0" borderId="0" xfId="0" applyFont="1" applyBorder="1"/>
    <xf numFmtId="3" fontId="7" fillId="0" borderId="10" xfId="0" applyNumberFormat="1" applyFont="1" applyBorder="1" applyAlignment="1">
      <alignment horizontal="right"/>
    </xf>
    <xf numFmtId="0" fontId="7" fillId="24" borderId="10" xfId="0" applyFont="1" applyFill="1" applyBorder="1"/>
    <xf numFmtId="3" fontId="7" fillId="0" borderId="10" xfId="0" quotePrefix="1" applyNumberFormat="1" applyFont="1" applyBorder="1"/>
    <xf numFmtId="0" fontId="7" fillId="0" borderId="10" xfId="0" applyFont="1" applyFill="1" applyBorder="1"/>
    <xf numFmtId="0" fontId="0" fillId="0" borderId="0" xfId="0" applyFill="1"/>
    <xf numFmtId="3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Border="1"/>
    <xf numFmtId="0" fontId="7" fillId="0" borderId="0" xfId="0" quotePrefix="1" applyFont="1" applyBorder="1"/>
    <xf numFmtId="0" fontId="5" fillId="0" borderId="10" xfId="0" applyFont="1" applyBorder="1"/>
    <xf numFmtId="3" fontId="5" fillId="0" borderId="10" xfId="0" applyNumberFormat="1" applyFont="1" applyBorder="1"/>
    <xf numFmtId="0" fontId="7" fillId="0" borderId="0" xfId="0" applyFont="1"/>
    <xf numFmtId="14" fontId="5" fillId="0" borderId="0" xfId="0" applyNumberFormat="1" applyFont="1"/>
    <xf numFmtId="0" fontId="5" fillId="0" borderId="0" xfId="0" applyFont="1"/>
    <xf numFmtId="3" fontId="7" fillId="0" borderId="0" xfId="0" quotePrefix="1" applyNumberFormat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0" fillId="24" borderId="10" xfId="0" applyFill="1" applyBorder="1"/>
    <xf numFmtId="40" fontId="7" fillId="0" borderId="10" xfId="0" applyNumberFormat="1" applyFont="1" applyFill="1" applyBorder="1"/>
    <xf numFmtId="0" fontId="7" fillId="24" borderId="0" xfId="0" applyFont="1" applyFill="1" applyBorder="1"/>
    <xf numFmtId="49" fontId="5" fillId="0" borderId="0" xfId="0" applyNumberFormat="1" applyFont="1"/>
    <xf numFmtId="0" fontId="7" fillId="0" borderId="0" xfId="0" applyFont="1" applyBorder="1" applyAlignment="1">
      <alignment horizontal="left"/>
    </xf>
  </cellXfs>
  <cellStyles count="89">
    <cellStyle name="20 % - Accent1" xfId="1" xr:uid="{5CC02466-F3BE-47C1-B768-9F879039CF2D}"/>
    <cellStyle name="20 % - Accent2" xfId="2" xr:uid="{3B3ED983-7FC0-4B7C-92E0-514E5137664E}"/>
    <cellStyle name="20 % - Accent3" xfId="3" xr:uid="{F78F5839-0B6D-4818-8960-E864BAC4F95E}"/>
    <cellStyle name="20 % - Accent4" xfId="4" xr:uid="{C42B1908-B099-46A4-92F0-E9643B11F152}"/>
    <cellStyle name="20 % - Accent5" xfId="5" xr:uid="{438D8256-7E6E-4DE6-ADF1-3E34E7BCE685}"/>
    <cellStyle name="20 % - Accent6" xfId="6" xr:uid="{2E6D57F4-BE19-4613-8FDA-49D0E885EAD8}"/>
    <cellStyle name="20% - Accent1" xfId="7" xr:uid="{B227FB46-9C2F-4120-ACF0-BB58CDC06EC0}"/>
    <cellStyle name="20% - Accent2" xfId="8" xr:uid="{714BAF51-2361-4240-9604-834DCFA20367}"/>
    <cellStyle name="20% - Accent3" xfId="9" xr:uid="{D93432D8-4845-4D22-9AD4-FCD8814C8A37}"/>
    <cellStyle name="20% - Accent4" xfId="10" xr:uid="{C3F42280-B672-4326-9D05-A907442712C4}"/>
    <cellStyle name="20% - Accent5" xfId="11" xr:uid="{9670C5E2-3495-4028-B978-21C25A00939E}"/>
    <cellStyle name="20% - Accent6" xfId="12" xr:uid="{8138843B-83FA-4C8B-80CC-6509CEA53070}"/>
    <cellStyle name="40 % - Accent1" xfId="13" xr:uid="{E97DE835-D083-4D7A-AB97-10E20772E965}"/>
    <cellStyle name="40 % - Accent2" xfId="14" xr:uid="{98585CF9-8B1B-45EF-8EAE-12C79482E2D2}"/>
    <cellStyle name="40 % - Accent3" xfId="15" xr:uid="{AEDD534C-526B-4FBF-A8DD-96870A4F7791}"/>
    <cellStyle name="40 % - Accent4" xfId="16" xr:uid="{0626C63D-FB9B-4052-8767-2706134DE41E}"/>
    <cellStyle name="40 % - Accent5" xfId="17" xr:uid="{D9672493-4CB9-436E-840E-5081139A5C49}"/>
    <cellStyle name="40 % - Accent6" xfId="18" xr:uid="{849F1B67-73A8-4E9B-973A-9A90966FC808}"/>
    <cellStyle name="40% - Accent1" xfId="19" xr:uid="{37806E9D-A500-4EFD-BA97-F7F714F69195}"/>
    <cellStyle name="40% - Accent2" xfId="20" xr:uid="{5023F835-1056-4206-8AB0-6539683EB333}"/>
    <cellStyle name="40% - Accent3" xfId="21" xr:uid="{1657C606-2DC5-4085-BC88-9EFBAF5A2AD2}"/>
    <cellStyle name="40% - Accent4" xfId="22" xr:uid="{A39FF62F-F631-4A90-BD61-A79FABA7BCB9}"/>
    <cellStyle name="40% - Accent5" xfId="23" xr:uid="{A6A982D9-5912-448D-934D-0BA97C87A723}"/>
    <cellStyle name="40% - Accent6" xfId="24" xr:uid="{EA917813-C316-4532-9C9E-CB098F5BAFA5}"/>
    <cellStyle name="60 % - Accent1" xfId="25" xr:uid="{C4B60D8B-3A63-4A16-A69A-28480BE9D8C0}"/>
    <cellStyle name="60 % - Accent2" xfId="26" xr:uid="{317A927D-ECB2-4896-9D38-438008E9DEB0}"/>
    <cellStyle name="60 % - Accent3" xfId="27" xr:uid="{3FF420A4-AA5B-44FB-965E-15DF55FD9777}"/>
    <cellStyle name="60 % - Accent4" xfId="28" xr:uid="{67197DCB-EA37-473D-BF96-88054D6C89BC}"/>
    <cellStyle name="60 % - Accent5" xfId="29" xr:uid="{E6001057-27FF-4827-AF06-8E2A7312B298}"/>
    <cellStyle name="60 % - Accent6" xfId="30" xr:uid="{99B2E536-445A-4529-8D3B-E21F96AC6FD4}"/>
    <cellStyle name="60% - Accent1" xfId="31" xr:uid="{DF2507D9-2242-4BC5-B743-675A6EC6DDC6}"/>
    <cellStyle name="60% - Accent2" xfId="32" xr:uid="{E0D79E65-5CC2-4DBF-A52B-1E27DFB9E63F}"/>
    <cellStyle name="60% - Accent3" xfId="33" xr:uid="{1743D1EB-F28A-47FA-9CF4-699E15CA6BDD}"/>
    <cellStyle name="60% - Accent4" xfId="34" xr:uid="{A2A8B7B1-1ACD-4CD3-8E89-F89B7A365AF0}"/>
    <cellStyle name="60% - Accent5" xfId="35" xr:uid="{F6CB0177-0FF3-47F2-9715-141F30749785}"/>
    <cellStyle name="60% - Accent6" xfId="36" xr:uid="{58057FBA-E485-4115-84E8-6DAB08CFFD31}"/>
    <cellStyle name="Accent1" xfId="37" xr:uid="{164F440E-5593-4792-94E6-CD07A6FE67F4}"/>
    <cellStyle name="Accent2" xfId="38" xr:uid="{29F81631-6262-45C0-A3E1-C28C28CACB48}"/>
    <cellStyle name="Accent3" xfId="39" xr:uid="{06F70584-5440-44E4-8D64-9144D260F016}"/>
    <cellStyle name="Accent4" xfId="40" xr:uid="{DE74C549-34A8-4A69-BF86-5916D88E83AB}"/>
    <cellStyle name="Accent5" xfId="41" xr:uid="{97A7D7AD-6759-4FD6-9487-46EF5CCBBD57}"/>
    <cellStyle name="Accent6" xfId="42" xr:uid="{A790FD7D-7818-42D1-8A45-9E64D87A1BB7}"/>
    <cellStyle name="Advarselstekst" xfId="43" builtinId="11" customBuiltin="1"/>
    <cellStyle name="Avertissement" xfId="44" xr:uid="{8BF3D416-EAEE-43DC-9DE6-5AF2FD9AD4BF}"/>
    <cellStyle name="Bad" xfId="45" xr:uid="{29F06D5D-A386-42ED-8191-9EF5DFE010FD}"/>
    <cellStyle name="Bemærk!" xfId="46" builtinId="10" customBuiltin="1"/>
    <cellStyle name="Beregning" xfId="47" builtinId="22" customBuiltin="1"/>
    <cellStyle name="Calcul" xfId="48" xr:uid="{FE177FA6-DF2D-44A1-9AF9-D7C82365B5C8}"/>
    <cellStyle name="Calculation" xfId="49" xr:uid="{3AB3BFA8-C086-435F-9EDD-79B897CC794C}"/>
    <cellStyle name="Cellule liée" xfId="50" xr:uid="{3F35ABC2-F45E-427E-A5A2-162F44CB3617}"/>
    <cellStyle name="Check Cell" xfId="51" xr:uid="{B35D0203-1E37-4561-8145-8151CE217C3A}"/>
    <cellStyle name="Commentaire" xfId="52" xr:uid="{A508F745-A2AD-498D-B364-534C2E7A864F}"/>
    <cellStyle name="Entrée" xfId="53" xr:uid="{C40361ED-79BE-4E06-AFBC-FDC9BA4903CC}"/>
    <cellStyle name="Euro" xfId="54" xr:uid="{3B5C8972-922A-4883-A908-BDD8761CEBD9}"/>
    <cellStyle name="Explanatory Text" xfId="55" xr:uid="{F728CF16-1FB9-4E25-98B2-28159B4D07B5}"/>
    <cellStyle name="Forklarende tekst" xfId="56" builtinId="53" customBuiltin="1"/>
    <cellStyle name="God" xfId="57" builtinId="26" customBuiltin="1"/>
    <cellStyle name="Good" xfId="58" xr:uid="{A48074D7-89B6-4571-8A57-A9C7AFD2B46B}"/>
    <cellStyle name="Heading 1" xfId="59" xr:uid="{03EA0086-D69E-455C-B8CB-E2AB6836917A}"/>
    <cellStyle name="Heading 2" xfId="60" xr:uid="{6347D78B-EA0C-4537-AE9A-BD42866BFF88}"/>
    <cellStyle name="Heading 3" xfId="61" xr:uid="{8B2ABD79-F299-464D-B3A6-BA8DA4D80469}"/>
    <cellStyle name="Heading 4" xfId="62" xr:uid="{7FF060FC-4EB3-49E9-B0A9-B164D59C4899}"/>
    <cellStyle name="Input" xfId="63" builtinId="20" customBuiltin="1"/>
    <cellStyle name="Insatisfaisant" xfId="64" xr:uid="{359DE082-6A59-469E-9135-BA357EAC3140}"/>
    <cellStyle name="Linked Cell" xfId="65" xr:uid="{C93E1936-8CEF-446A-8F63-F8665324EA3C}"/>
    <cellStyle name="Neutral" xfId="66" builtinId="28" customBuiltin="1"/>
    <cellStyle name="Neutre" xfId="67" xr:uid="{3869B129-91B2-4E42-BA34-F1E0E37F3FB7}"/>
    <cellStyle name="Normal" xfId="0" builtinId="0"/>
    <cellStyle name="Note" xfId="68" xr:uid="{C59F3F88-66BD-485D-B6CC-9217564CE439}"/>
    <cellStyle name="Output" xfId="69" builtinId="21" customBuiltin="1"/>
    <cellStyle name="Overskrift 1" xfId="70" builtinId="16" customBuiltin="1"/>
    <cellStyle name="Overskrift 2" xfId="71" builtinId="17" customBuiltin="1"/>
    <cellStyle name="Overskrift 3" xfId="72" builtinId="18" customBuiltin="1"/>
    <cellStyle name="Overskrift 4" xfId="73" builtinId="19" customBuiltin="1"/>
    <cellStyle name="Sammenkædet celle" xfId="74" builtinId="24" customBuiltin="1"/>
    <cellStyle name="Satisfaisant" xfId="75" xr:uid="{471BEFD1-D27B-40FA-9AD2-4732B4DFA5E3}"/>
    <cellStyle name="Sortie" xfId="76" xr:uid="{15C01395-E322-4F92-B3AC-8081318699A9}"/>
    <cellStyle name="Texte explicatif" xfId="77" xr:uid="{2479F38B-C52C-471D-93AB-194D5169B810}"/>
    <cellStyle name="Titel" xfId="78" builtinId="15" customBuiltin="1"/>
    <cellStyle name="Title" xfId="79" xr:uid="{4FF27800-EBD1-4D7C-B920-506A4BE16129}"/>
    <cellStyle name="Titre" xfId="80" xr:uid="{6FF1F046-DC0D-4E27-9A09-446B3D41DD0E}"/>
    <cellStyle name="Titre 1" xfId="81" xr:uid="{3DD696BA-C8C3-4F29-BC65-E6AC065F1F95}"/>
    <cellStyle name="Titre 2" xfId="82" xr:uid="{EDC892A3-F10C-4BAF-86D3-B133623D0542}"/>
    <cellStyle name="Titre 3" xfId="83" xr:uid="{81530C71-6165-43FC-985C-0B84E7551103}"/>
    <cellStyle name="Titre 4" xfId="84" xr:uid="{93120256-7412-4F6B-AC24-996F3017765E}"/>
    <cellStyle name="Total" xfId="85" builtinId="25" customBuiltin="1"/>
    <cellStyle name="Ugyldig" xfId="86" builtinId="27" customBuiltin="1"/>
    <cellStyle name="Vérification" xfId="87" xr:uid="{04D33738-24D6-4E47-B28B-67E4A8BCD76C}"/>
    <cellStyle name="Warning Text" xfId="88" xr:uid="{B6D3F6E6-D5E9-413E-B970-F621A48A99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431800</xdr:colOff>
      <xdr:row>0</xdr:row>
      <xdr:rowOff>44450</xdr:rowOff>
    </xdr:from>
    <xdr:to>
      <xdr:col>14</xdr:col>
      <xdr:colOff>723900</xdr:colOff>
      <xdr:row>1</xdr:row>
      <xdr:rowOff>292100</xdr:rowOff>
    </xdr:to>
    <xdr:pic>
      <xdr:nvPicPr>
        <xdr:cNvPr id="1077" name="Billede 1">
          <a:extLst>
            <a:ext uri="{FF2B5EF4-FFF2-40B4-BE49-F238E27FC236}">
              <a16:creationId xmlns:a16="http://schemas.microsoft.com/office/drawing/2014/main" id="{C1B2DB8F-CEC0-3266-2332-500D286E5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0" y="44450"/>
          <a:ext cx="29654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17BB-AF8B-421A-B890-6C6B2858AB99}">
  <dimension ref="A2:X76"/>
  <sheetViews>
    <sheetView tabSelected="1" showWhiteSpace="0" zoomScaleNormal="100" workbookViewId="0">
      <selection activeCell="H6" sqref="H6"/>
    </sheetView>
  </sheetViews>
  <sheetFormatPr defaultRowHeight="12.5" x14ac:dyDescent="0.25"/>
  <cols>
    <col min="1" max="1" width="25.7265625" customWidth="1"/>
    <col min="2" max="2" width="10.1796875" bestFit="1" customWidth="1"/>
    <col min="3" max="3" width="10.1796875" customWidth="1"/>
    <col min="4" max="4" width="10.1796875" hidden="1" customWidth="1"/>
    <col min="5" max="5" width="10.1796875" customWidth="1"/>
    <col min="6" max="6" width="5.7265625" customWidth="1"/>
    <col min="7" max="7" width="37.7265625" customWidth="1"/>
    <col min="8" max="8" width="15.7265625" customWidth="1"/>
    <col min="9" max="9" width="13.81640625" customWidth="1"/>
    <col min="11" max="14" width="9.81640625" hidden="1" customWidth="1"/>
    <col min="15" max="15" width="10.81640625" customWidth="1"/>
    <col min="16" max="16" width="2.7265625" customWidth="1"/>
  </cols>
  <sheetData>
    <row r="2" spans="1:24" ht="25" customHeight="1" x14ac:dyDescent="0.25"/>
    <row r="3" spans="1:24" ht="18" x14ac:dyDescent="0.4">
      <c r="F3" s="29"/>
      <c r="G3" s="1" t="s">
        <v>85</v>
      </c>
      <c r="H3" s="2"/>
      <c r="I3" s="2"/>
      <c r="J3" s="2"/>
      <c r="K3" s="2"/>
      <c r="L3" s="2"/>
      <c r="M3" s="2"/>
      <c r="N3" s="2"/>
      <c r="O3" s="2"/>
      <c r="P3" s="2"/>
      <c r="Q3" s="4" t="s">
        <v>6</v>
      </c>
      <c r="R3" s="37" t="s">
        <v>75</v>
      </c>
      <c r="S3" s="3"/>
    </row>
    <row r="4" spans="1:24" ht="18" x14ac:dyDescent="0.4">
      <c r="A4" s="6" t="s">
        <v>40</v>
      </c>
      <c r="F4" s="29"/>
      <c r="G4" s="1" t="s">
        <v>74</v>
      </c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3"/>
    </row>
    <row r="5" spans="1:24" ht="13" x14ac:dyDescent="0.3">
      <c r="F5" s="29"/>
      <c r="G5" s="4"/>
      <c r="P5" s="5"/>
      <c r="Q5" s="13"/>
      <c r="R5" s="5"/>
      <c r="S5" s="5"/>
      <c r="T5" s="5"/>
      <c r="U5" s="5"/>
      <c r="V5" s="5"/>
      <c r="W5" s="5"/>
      <c r="X5" s="5"/>
    </row>
    <row r="6" spans="1:24" ht="15.5" x14ac:dyDescent="0.35">
      <c r="A6" s="27" t="s">
        <v>2</v>
      </c>
      <c r="B6" s="36" t="s">
        <v>86</v>
      </c>
      <c r="C6" s="36" t="s">
        <v>87</v>
      </c>
      <c r="D6" s="26"/>
      <c r="F6" s="29"/>
      <c r="G6" s="6" t="s">
        <v>0</v>
      </c>
      <c r="H6" s="7" t="s">
        <v>32</v>
      </c>
      <c r="P6" s="5"/>
      <c r="Q6" s="13" t="s">
        <v>6</v>
      </c>
      <c r="R6" s="5" t="s">
        <v>76</v>
      </c>
      <c r="S6" s="5"/>
      <c r="T6" s="5"/>
      <c r="U6" s="5"/>
      <c r="V6" s="5"/>
      <c r="W6" s="5"/>
      <c r="X6" s="5"/>
    </row>
    <row r="7" spans="1:24" ht="13" x14ac:dyDescent="0.3">
      <c r="A7" s="25" t="s">
        <v>34</v>
      </c>
      <c r="B7" s="15"/>
      <c r="C7" s="15"/>
      <c r="D7" s="35" t="e">
        <f>IF(#REF!+#REF!&gt;0,1,0)</f>
        <v>#REF!</v>
      </c>
      <c r="F7" s="29"/>
      <c r="G7" s="4"/>
      <c r="P7" s="5"/>
      <c r="R7" s="25" t="s">
        <v>73</v>
      </c>
      <c r="S7" s="5"/>
      <c r="T7" s="5"/>
      <c r="U7" s="5"/>
      <c r="V7" s="5"/>
      <c r="W7" s="5"/>
      <c r="X7" s="5"/>
    </row>
    <row r="8" spans="1:24" x14ac:dyDescent="0.25">
      <c r="A8" s="25" t="s">
        <v>33</v>
      </c>
      <c r="B8" s="15"/>
      <c r="C8" s="15"/>
      <c r="D8" s="35" t="e">
        <f>IF(#REF!+#REF!&gt;0,1,0)</f>
        <v>#REF!</v>
      </c>
      <c r="F8" s="29"/>
      <c r="G8" s="8"/>
      <c r="H8" s="8" t="s">
        <v>1</v>
      </c>
      <c r="I8" s="9" t="s">
        <v>2</v>
      </c>
      <c r="J8" s="9" t="s">
        <v>3</v>
      </c>
      <c r="K8" s="9"/>
      <c r="L8" s="9"/>
      <c r="M8" s="9"/>
      <c r="N8" s="9"/>
      <c r="O8" s="9" t="s">
        <v>4</v>
      </c>
      <c r="P8" s="5"/>
      <c r="Q8" s="5"/>
      <c r="R8" s="20" t="s">
        <v>72</v>
      </c>
      <c r="S8" s="5"/>
      <c r="T8" s="5"/>
      <c r="U8" s="5"/>
      <c r="V8" s="5"/>
      <c r="W8" s="5"/>
      <c r="X8" s="5"/>
    </row>
    <row r="9" spans="1:24" x14ac:dyDescent="0.25">
      <c r="A9" s="25" t="s">
        <v>77</v>
      </c>
      <c r="B9" s="15"/>
      <c r="C9" s="15"/>
      <c r="D9" s="35"/>
      <c r="F9" s="29"/>
      <c r="G9" s="8"/>
      <c r="H9" s="8"/>
      <c r="I9" s="9"/>
      <c r="J9" s="9"/>
      <c r="K9" s="9"/>
      <c r="L9" s="9"/>
      <c r="M9" s="9"/>
      <c r="N9" s="9"/>
      <c r="O9" s="9"/>
      <c r="P9" s="5"/>
      <c r="Q9" s="5"/>
      <c r="R9" s="20"/>
      <c r="S9" s="5"/>
      <c r="T9" s="5"/>
      <c r="U9" s="5"/>
      <c r="V9" s="5"/>
      <c r="W9" s="5"/>
      <c r="X9" s="5"/>
    </row>
    <row r="10" spans="1:24" x14ac:dyDescent="0.25">
      <c r="A10" s="25" t="s">
        <v>35</v>
      </c>
      <c r="B10" s="15"/>
      <c r="C10" s="15"/>
      <c r="D10" s="35" t="e">
        <f>IF(#REF!+#REF!&gt;0,1,0)</f>
        <v>#REF!</v>
      </c>
      <c r="F10" s="29"/>
      <c r="G10" s="8"/>
      <c r="H10" s="8"/>
      <c r="I10" s="8"/>
      <c r="J10" s="8"/>
      <c r="K10" s="8"/>
      <c r="L10" s="8"/>
      <c r="M10" s="8"/>
      <c r="N10" s="8"/>
      <c r="O10" s="8"/>
      <c r="P10" s="5"/>
      <c r="Q10" s="13"/>
      <c r="R10" s="5"/>
      <c r="S10" s="5"/>
      <c r="T10" s="5"/>
      <c r="U10" s="5"/>
      <c r="V10" s="5"/>
      <c r="W10" s="5"/>
      <c r="X10" s="5"/>
    </row>
    <row r="11" spans="1:24" x14ac:dyDescent="0.25">
      <c r="A11" s="25" t="s">
        <v>53</v>
      </c>
      <c r="B11" s="15"/>
      <c r="C11" s="15"/>
      <c r="D11" s="35"/>
      <c r="F11" s="29"/>
      <c r="G11" s="10" t="s">
        <v>28</v>
      </c>
      <c r="H11" s="11"/>
      <c r="I11" s="12" t="s">
        <v>5</v>
      </c>
      <c r="J11" s="11">
        <v>922370</v>
      </c>
      <c r="K11" s="11"/>
      <c r="L11" s="11"/>
      <c r="M11" s="11"/>
      <c r="N11" s="11"/>
      <c r="O11" s="11">
        <f>IF(SUM(I$13:I$20)&gt;83.33,J11,SUM(I$13:I$20)*11060)</f>
        <v>0</v>
      </c>
      <c r="P11" s="5"/>
      <c r="Q11" s="13" t="s">
        <v>6</v>
      </c>
      <c r="R11" s="5" t="s">
        <v>82</v>
      </c>
      <c r="S11" s="5"/>
      <c r="T11" s="5"/>
      <c r="U11" s="5"/>
      <c r="V11" s="5"/>
      <c r="W11" s="5"/>
      <c r="X11" s="5"/>
    </row>
    <row r="12" spans="1:24" x14ac:dyDescent="0.25">
      <c r="A12" s="25" t="s">
        <v>36</v>
      </c>
      <c r="B12" s="15"/>
      <c r="C12" s="15"/>
      <c r="D12" s="35"/>
      <c r="F12" s="29"/>
      <c r="G12" s="10"/>
      <c r="H12" s="11"/>
      <c r="I12" s="12"/>
      <c r="J12" s="8"/>
      <c r="K12" s="8"/>
      <c r="L12" s="8"/>
      <c r="M12" s="8"/>
      <c r="N12" s="8"/>
      <c r="O12" s="11"/>
      <c r="P12" s="5"/>
      <c r="Q12" s="13" t="s">
        <v>6</v>
      </c>
      <c r="R12" s="5" t="s">
        <v>69</v>
      </c>
      <c r="S12" s="5"/>
      <c r="T12" s="5"/>
      <c r="U12" s="5"/>
      <c r="V12" s="5"/>
      <c r="W12" s="5"/>
      <c r="X12" s="5"/>
    </row>
    <row r="13" spans="1:24" x14ac:dyDescent="0.25">
      <c r="A13" s="25" t="s">
        <v>37</v>
      </c>
      <c r="B13" s="15"/>
      <c r="C13" s="15"/>
      <c r="D13" s="35" t="e">
        <f>IF(#REF!+#REF!&gt;0,1,0)</f>
        <v>#REF!</v>
      </c>
      <c r="F13" s="29"/>
      <c r="G13" s="8" t="s">
        <v>7</v>
      </c>
      <c r="H13" s="14"/>
      <c r="I13" s="34">
        <f>B$7*117/200+C$7*83/200</f>
        <v>0</v>
      </c>
      <c r="J13" s="11">
        <v>6840</v>
      </c>
      <c r="K13" s="11"/>
      <c r="L13" s="11"/>
      <c r="M13" s="11"/>
      <c r="N13" s="11"/>
      <c r="O13" s="16">
        <f t="shared" ref="O13:O20" si="0">IF(I13=0,0,I13*J13)</f>
        <v>0</v>
      </c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27" t="s">
        <v>66</v>
      </c>
      <c r="F14" s="29"/>
      <c r="G14" s="8" t="s">
        <v>8</v>
      </c>
      <c r="H14" s="14"/>
      <c r="I14" s="34">
        <f>B$8*117/200+C$8*83/200</f>
        <v>0</v>
      </c>
      <c r="J14" s="11">
        <v>8770</v>
      </c>
      <c r="K14" s="11"/>
      <c r="L14" s="11"/>
      <c r="M14" s="11"/>
      <c r="N14" s="11"/>
      <c r="O14" s="16">
        <f t="shared" si="0"/>
        <v>0</v>
      </c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25" t="s">
        <v>51</v>
      </c>
      <c r="B15" s="15"/>
      <c r="C15" s="15"/>
      <c r="D15" s="35"/>
      <c r="F15" s="29"/>
      <c r="G15" s="8" t="s">
        <v>78</v>
      </c>
      <c r="H15" s="14"/>
      <c r="I15" s="34">
        <f>B$9*117/200+C$9*83/200</f>
        <v>0</v>
      </c>
      <c r="J15" s="11">
        <v>8770</v>
      </c>
      <c r="K15" s="11"/>
      <c r="L15" s="11"/>
      <c r="M15" s="11"/>
      <c r="N15" s="11"/>
      <c r="O15" s="16">
        <f>IF(I15=0,0,I15*J15)</f>
        <v>0</v>
      </c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25" t="s">
        <v>52</v>
      </c>
      <c r="B16" s="15"/>
      <c r="C16" s="15"/>
      <c r="D16" s="35"/>
      <c r="F16" s="29"/>
      <c r="G16" s="8" t="s">
        <v>9</v>
      </c>
      <c r="H16" s="14"/>
      <c r="I16" s="34">
        <f>B$10*117/200+C$10*83/200</f>
        <v>0</v>
      </c>
      <c r="J16" s="11">
        <v>6840</v>
      </c>
      <c r="K16" s="11"/>
      <c r="L16" s="11"/>
      <c r="M16" s="11"/>
      <c r="N16" s="11"/>
      <c r="O16" s="16">
        <f t="shared" si="0"/>
        <v>0</v>
      </c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25" t="s">
        <v>50</v>
      </c>
      <c r="B17" s="15"/>
      <c r="C17" s="15"/>
      <c r="D17" s="35"/>
      <c r="F17" s="29"/>
      <c r="G17" s="8" t="s">
        <v>54</v>
      </c>
      <c r="H17" s="14"/>
      <c r="I17" s="34">
        <f>B$11*117/200+C$11*83/200</f>
        <v>0</v>
      </c>
      <c r="J17" s="11">
        <v>6840</v>
      </c>
      <c r="K17" s="11"/>
      <c r="L17" s="11"/>
      <c r="M17" s="11"/>
      <c r="N17" s="11"/>
      <c r="O17" s="16">
        <f t="shared" si="0"/>
        <v>0</v>
      </c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B18" s="25"/>
      <c r="C18" s="25"/>
      <c r="D18" s="35"/>
      <c r="E18" s="20"/>
      <c r="F18" s="29"/>
      <c r="G18" s="8" t="s">
        <v>10</v>
      </c>
      <c r="H18" s="14"/>
      <c r="I18" s="34">
        <f>B$12*117/200+C$12*83/200</f>
        <v>0</v>
      </c>
      <c r="J18" s="11">
        <v>7950</v>
      </c>
      <c r="K18" s="11"/>
      <c r="L18" s="11"/>
      <c r="M18" s="11"/>
      <c r="N18" s="11"/>
      <c r="O18" s="16">
        <f t="shared" si="0"/>
        <v>0</v>
      </c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5">
      <c r="A19" s="27" t="s">
        <v>71</v>
      </c>
      <c r="B19" s="20"/>
      <c r="C19" s="20"/>
      <c r="D19" s="20"/>
      <c r="E19" s="20"/>
      <c r="F19" s="29"/>
      <c r="G19" s="8" t="s">
        <v>11</v>
      </c>
      <c r="H19" s="14"/>
      <c r="I19" s="34">
        <f>B$13*117/200+C$13*83/200</f>
        <v>0</v>
      </c>
      <c r="J19" s="11">
        <v>11090</v>
      </c>
      <c r="K19" s="11"/>
      <c r="L19" s="11"/>
      <c r="M19" s="11"/>
      <c r="N19" s="11"/>
      <c r="O19" s="16">
        <f t="shared" si="0"/>
        <v>0</v>
      </c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20"/>
      <c r="B20" s="20"/>
      <c r="C20" s="20"/>
      <c r="D20" s="20"/>
      <c r="E20" s="20"/>
      <c r="F20" s="29"/>
      <c r="G20" s="8" t="s">
        <v>63</v>
      </c>
      <c r="H20" s="14"/>
      <c r="I20" s="34">
        <f>((B$15*0.15)*117/200+(C$15*0.15)*83/200)+((B$16*0.3)*117/200+(C$16*0.3)*83/200)+((B$17*0.45)*117/200+(C$17*0.45)*83/200)</f>
        <v>0</v>
      </c>
      <c r="J20" s="11">
        <v>13610</v>
      </c>
      <c r="K20" s="11"/>
      <c r="L20" s="11"/>
      <c r="M20" s="11"/>
      <c r="N20" s="11"/>
      <c r="O20" s="16">
        <f t="shared" si="0"/>
        <v>0</v>
      </c>
      <c r="P20" s="5"/>
      <c r="Q20" s="13"/>
      <c r="R20" s="5"/>
      <c r="S20" s="5"/>
      <c r="T20" s="5"/>
      <c r="U20" s="5"/>
      <c r="V20" s="5"/>
      <c r="W20" s="5"/>
      <c r="X20" s="5"/>
    </row>
    <row r="21" spans="1:24" x14ac:dyDescent="0.25">
      <c r="A21" s="27" t="s">
        <v>67</v>
      </c>
      <c r="B21" s="5"/>
      <c r="C21" s="25"/>
      <c r="D21" s="20"/>
      <c r="E21" s="20"/>
      <c r="F21" s="29"/>
      <c r="G21" s="8"/>
      <c r="H21" s="14"/>
      <c r="I21" s="17"/>
      <c r="J21" s="11"/>
      <c r="K21" s="11"/>
      <c r="L21" s="11"/>
      <c r="M21" s="11"/>
      <c r="N21" s="11"/>
      <c r="O21" s="16"/>
      <c r="P21" s="5"/>
      <c r="Q21" s="13"/>
      <c r="R21" s="5"/>
      <c r="S21" s="5"/>
      <c r="T21" s="5"/>
      <c r="U21" s="5"/>
      <c r="V21" s="5"/>
      <c r="W21" s="5"/>
      <c r="X21" s="5"/>
    </row>
    <row r="22" spans="1:24" x14ac:dyDescent="0.25">
      <c r="A22" s="25" t="s">
        <v>34</v>
      </c>
      <c r="B22" s="15"/>
      <c r="C22" s="25"/>
      <c r="D22" s="20"/>
      <c r="E22" s="20"/>
      <c r="F22" s="29"/>
      <c r="G22" s="8" t="s">
        <v>12</v>
      </c>
      <c r="H22" s="14"/>
      <c r="I22" s="34">
        <f>B$7*117/200+C$7*83/200</f>
        <v>0</v>
      </c>
      <c r="J22" s="11">
        <v>9660</v>
      </c>
      <c r="K22" s="11"/>
      <c r="L22" s="11"/>
      <c r="M22" s="11"/>
      <c r="N22" s="11"/>
      <c r="O22" s="16">
        <f t="shared" ref="O22:O29" si="1">IF(I22=0,0,I22*J22)</f>
        <v>0</v>
      </c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25" t="s">
        <v>33</v>
      </c>
      <c r="B23" s="33"/>
      <c r="C23" s="25"/>
      <c r="D23" s="20"/>
      <c r="E23" s="20"/>
      <c r="F23" s="29"/>
      <c r="G23" s="8" t="s">
        <v>13</v>
      </c>
      <c r="H23" s="14"/>
      <c r="I23" s="34">
        <f>B$8*117/200+C$8*83/200</f>
        <v>0</v>
      </c>
      <c r="J23" s="11">
        <v>9660</v>
      </c>
      <c r="K23" s="11"/>
      <c r="L23" s="11"/>
      <c r="M23" s="11"/>
      <c r="N23" s="11"/>
      <c r="O23" s="16">
        <f t="shared" si="1"/>
        <v>0</v>
      </c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20" t="s">
        <v>77</v>
      </c>
      <c r="B24" s="33"/>
      <c r="D24" s="20"/>
      <c r="E24" s="20"/>
      <c r="F24" s="29"/>
      <c r="G24" s="8" t="s">
        <v>79</v>
      </c>
      <c r="H24" s="14"/>
      <c r="I24" s="34">
        <f>B$9*117/200+C$9*83/200</f>
        <v>0</v>
      </c>
      <c r="J24" s="11">
        <v>9660</v>
      </c>
      <c r="K24" s="11"/>
      <c r="L24" s="11"/>
      <c r="M24" s="11"/>
      <c r="N24" s="11"/>
      <c r="O24" s="16">
        <f>IF(I24=0,0,I24*J24)</f>
        <v>0</v>
      </c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25" t="s">
        <v>35</v>
      </c>
      <c r="B25" s="33"/>
      <c r="D25" s="20"/>
      <c r="E25" s="20"/>
      <c r="F25" s="29"/>
      <c r="G25" s="8" t="s">
        <v>14</v>
      </c>
      <c r="H25" s="14"/>
      <c r="I25" s="34">
        <f>B$10*117/200+C$10*83/200</f>
        <v>0</v>
      </c>
      <c r="J25" s="11">
        <v>9660</v>
      </c>
      <c r="K25" s="11"/>
      <c r="L25" s="11"/>
      <c r="M25" s="11"/>
      <c r="N25" s="11"/>
      <c r="O25" s="16">
        <f t="shared" si="1"/>
        <v>0</v>
      </c>
      <c r="P25" s="5"/>
      <c r="Q25" s="5"/>
      <c r="R25" s="5"/>
      <c r="S25" s="5"/>
      <c r="T25" s="5"/>
      <c r="U25" s="5"/>
      <c r="V25" s="5"/>
      <c r="W25" s="5"/>
      <c r="X25" s="5"/>
    </row>
    <row r="26" spans="1:24" ht="12.75" customHeight="1" x14ac:dyDescent="0.25">
      <c r="A26" s="25" t="s">
        <v>36</v>
      </c>
      <c r="B26" s="33"/>
      <c r="D26" s="20"/>
      <c r="E26" s="20"/>
      <c r="F26" s="29"/>
      <c r="G26" s="8" t="s">
        <v>55</v>
      </c>
      <c r="H26" s="14"/>
      <c r="I26" s="34">
        <f>B$11*117/200+C$11*83/200</f>
        <v>0</v>
      </c>
      <c r="J26" s="11">
        <v>9660</v>
      </c>
      <c r="K26" s="11"/>
      <c r="L26" s="11"/>
      <c r="M26" s="11"/>
      <c r="N26" s="11"/>
      <c r="O26" s="16">
        <f t="shared" si="1"/>
        <v>0</v>
      </c>
      <c r="P26" s="5"/>
      <c r="Q26" s="5"/>
      <c r="R26" s="5"/>
      <c r="S26" s="5"/>
      <c r="T26" s="5"/>
      <c r="U26" s="5"/>
      <c r="V26" s="5"/>
      <c r="W26" s="5"/>
      <c r="X26" s="5"/>
    </row>
    <row r="27" spans="1:24" ht="12.75" customHeight="1" x14ac:dyDescent="0.25">
      <c r="A27" s="25" t="s">
        <v>37</v>
      </c>
      <c r="B27" s="33"/>
      <c r="F27" s="29"/>
      <c r="G27" s="8" t="s">
        <v>15</v>
      </c>
      <c r="H27" s="14"/>
      <c r="I27" s="34">
        <f>B$12*117/200+C$12*83/200</f>
        <v>0</v>
      </c>
      <c r="J27" s="11">
        <v>9660</v>
      </c>
      <c r="K27" s="11"/>
      <c r="L27" s="11"/>
      <c r="M27" s="11"/>
      <c r="N27" s="11"/>
      <c r="O27" s="16">
        <f t="shared" si="1"/>
        <v>0</v>
      </c>
      <c r="P27" s="5"/>
      <c r="Q27" s="13"/>
      <c r="R27" s="20"/>
      <c r="S27" s="5"/>
      <c r="T27" s="5"/>
      <c r="U27" s="5"/>
      <c r="V27" s="5"/>
      <c r="W27" s="5"/>
      <c r="X27" s="5"/>
    </row>
    <row r="28" spans="1:24" ht="12.75" customHeight="1" x14ac:dyDescent="0.25">
      <c r="A28" s="5"/>
      <c r="B28" s="3"/>
      <c r="C28" s="3"/>
      <c r="F28" s="29"/>
      <c r="G28" s="8" t="s">
        <v>16</v>
      </c>
      <c r="H28" s="14"/>
      <c r="I28" s="34">
        <f>B$13*117/200+C$13*83/200</f>
        <v>0</v>
      </c>
      <c r="J28" s="11">
        <v>9660</v>
      </c>
      <c r="K28" s="11"/>
      <c r="L28" s="11"/>
      <c r="M28" s="11"/>
      <c r="N28" s="11"/>
      <c r="O28" s="16">
        <f t="shared" si="1"/>
        <v>0</v>
      </c>
      <c r="P28" s="5"/>
      <c r="Q28" s="5"/>
      <c r="R28" s="5"/>
      <c r="S28" s="5"/>
      <c r="T28" s="5"/>
      <c r="U28" s="5"/>
      <c r="V28" s="5"/>
      <c r="W28" s="5"/>
      <c r="X28" s="5"/>
    </row>
    <row r="29" spans="1:24" ht="12.75" customHeight="1" x14ac:dyDescent="0.25">
      <c r="A29" s="27" t="s">
        <v>68</v>
      </c>
      <c r="C29" s="3"/>
      <c r="D29" s="3"/>
      <c r="E29" s="3"/>
      <c r="F29" s="29"/>
      <c r="G29" s="8" t="s">
        <v>64</v>
      </c>
      <c r="H29" s="14"/>
      <c r="I29" s="34">
        <f>((B$15*0.15)*117/200+(C$15*0.15)*83/200)+((B$16*0.3)*117/200+(C$16*0.3)*83/200)+((B$17*0.45)*117/200+(C$17*0.45)*83/200)</f>
        <v>0</v>
      </c>
      <c r="J29" s="11">
        <v>9660</v>
      </c>
      <c r="K29" s="11"/>
      <c r="L29" s="11"/>
      <c r="M29" s="11"/>
      <c r="N29" s="11"/>
      <c r="O29" s="16">
        <f t="shared" si="1"/>
        <v>0</v>
      </c>
      <c r="P29" s="5"/>
      <c r="Q29" s="13"/>
      <c r="R29" s="5"/>
      <c r="S29" s="5"/>
      <c r="T29" s="5"/>
      <c r="U29" s="5"/>
      <c r="V29" s="5"/>
      <c r="W29" s="5"/>
      <c r="X29" s="5"/>
    </row>
    <row r="30" spans="1:24" ht="12.75" customHeight="1" x14ac:dyDescent="0.25">
      <c r="A30" s="25" t="s">
        <v>34</v>
      </c>
      <c r="B30" s="33"/>
      <c r="D30" s="3"/>
      <c r="E30" s="3"/>
      <c r="F30" s="29"/>
      <c r="G30" s="8"/>
      <c r="H30" s="14"/>
      <c r="I30" s="17"/>
      <c r="J30" s="11"/>
      <c r="K30" s="11"/>
      <c r="L30" s="11"/>
      <c r="M30" s="11"/>
      <c r="N30" s="11"/>
      <c r="O30" s="16"/>
      <c r="P30" s="5"/>
      <c r="Q30" s="13" t="s">
        <v>6</v>
      </c>
      <c r="R30" s="5" t="s">
        <v>70</v>
      </c>
      <c r="S30" s="5"/>
      <c r="T30" s="5"/>
      <c r="U30" s="5"/>
      <c r="V30" s="5"/>
      <c r="W30" s="5"/>
      <c r="X30" s="5"/>
    </row>
    <row r="31" spans="1:24" x14ac:dyDescent="0.25">
      <c r="A31" s="25" t="s">
        <v>33</v>
      </c>
      <c r="B31" s="33"/>
      <c r="F31" s="29"/>
      <c r="G31" s="10" t="s">
        <v>29</v>
      </c>
      <c r="H31" s="11"/>
      <c r="I31" s="12" t="s">
        <v>5</v>
      </c>
      <c r="J31" s="11">
        <v>922370</v>
      </c>
      <c r="K31" s="11">
        <f>IF(I13&gt;83.33,J31,I13*11060)</f>
        <v>0</v>
      </c>
      <c r="L31" s="11">
        <f>IF(I19&gt;83.33,J31,I19*11060)</f>
        <v>0</v>
      </c>
      <c r="M31" s="11">
        <f>IF(I15&gt;83.33,J31,I15*11060)</f>
        <v>0</v>
      </c>
      <c r="N31" s="11">
        <f>IF(I16&gt;83.33,J31,I16*11060)</f>
        <v>0</v>
      </c>
      <c r="O31" s="11">
        <f>MAX(K31:N31)</f>
        <v>0</v>
      </c>
      <c r="P31" s="5"/>
      <c r="Q31" s="13" t="s">
        <v>6</v>
      </c>
      <c r="R31" s="5" t="s">
        <v>82</v>
      </c>
      <c r="S31" s="5"/>
      <c r="T31" s="5"/>
      <c r="U31" s="5"/>
      <c r="V31" s="5"/>
      <c r="W31" s="5"/>
      <c r="X31" s="5"/>
    </row>
    <row r="32" spans="1:24" x14ac:dyDescent="0.25">
      <c r="A32" s="20" t="s">
        <v>77</v>
      </c>
      <c r="B32" s="33"/>
      <c r="F32" s="29"/>
      <c r="G32" s="10" t="s">
        <v>30</v>
      </c>
      <c r="H32" s="11"/>
      <c r="I32" s="12" t="s">
        <v>5</v>
      </c>
      <c r="J32" s="11">
        <v>230590</v>
      </c>
      <c r="K32" s="11">
        <f>IF(I14&gt;20.83,J32,I14*11060)</f>
        <v>0</v>
      </c>
      <c r="L32" s="11">
        <f>IF(I16&gt;20.83,J32,I16*11060)</f>
        <v>0</v>
      </c>
      <c r="M32" s="11"/>
      <c r="N32" s="11">
        <f>IF(I13=0,0,L32)</f>
        <v>0</v>
      </c>
      <c r="O32" s="11">
        <f>IF(K32&gt;N32,K32,N32)</f>
        <v>0</v>
      </c>
      <c r="P32" s="5"/>
      <c r="Q32" s="13" t="s">
        <v>6</v>
      </c>
      <c r="R32" s="5" t="s">
        <v>83</v>
      </c>
      <c r="S32" s="5"/>
      <c r="T32" s="5"/>
      <c r="U32" s="5"/>
      <c r="V32" s="5"/>
      <c r="W32" s="5"/>
      <c r="X32" s="5"/>
    </row>
    <row r="33" spans="1:24" x14ac:dyDescent="0.25">
      <c r="A33" s="25" t="s">
        <v>35</v>
      </c>
      <c r="B33" s="33"/>
      <c r="F33" s="29"/>
      <c r="G33" s="10" t="s">
        <v>59</v>
      </c>
      <c r="H33" s="11"/>
      <c r="I33" s="8"/>
      <c r="J33" s="11">
        <v>276710</v>
      </c>
      <c r="K33" s="8"/>
      <c r="L33" s="8"/>
      <c r="M33" s="8"/>
      <c r="N33" s="8"/>
      <c r="O33" s="16">
        <f>IF(I16=0,0,J33)</f>
        <v>0</v>
      </c>
      <c r="P33" s="5"/>
      <c r="Q33" s="5"/>
      <c r="R33" s="5" t="s">
        <v>48</v>
      </c>
      <c r="S33" s="5"/>
      <c r="T33" s="5"/>
      <c r="U33" s="5"/>
      <c r="V33" s="5"/>
      <c r="W33" s="5"/>
      <c r="X33" s="5"/>
    </row>
    <row r="34" spans="1:24" x14ac:dyDescent="0.25">
      <c r="A34" s="25" t="s">
        <v>36</v>
      </c>
      <c r="B34" s="33"/>
      <c r="F34" s="29"/>
      <c r="G34" s="10"/>
      <c r="H34" s="11"/>
      <c r="I34" s="8"/>
      <c r="J34" s="8"/>
      <c r="K34" s="8"/>
      <c r="L34" s="8"/>
      <c r="M34" s="8"/>
      <c r="N34" s="8"/>
      <c r="O34" s="8"/>
      <c r="P34" s="5"/>
      <c r="Q34" s="5"/>
      <c r="R34" s="5" t="s">
        <v>49</v>
      </c>
      <c r="S34" s="5"/>
      <c r="T34" s="5"/>
      <c r="U34" s="5"/>
      <c r="V34" s="5"/>
      <c r="W34" s="5"/>
      <c r="X34" s="5"/>
    </row>
    <row r="35" spans="1:24" x14ac:dyDescent="0.25">
      <c r="A35" s="25" t="s">
        <v>37</v>
      </c>
      <c r="B35" s="33"/>
      <c r="F35" s="29"/>
      <c r="G35" s="10"/>
      <c r="H35" s="14"/>
      <c r="I35" s="8"/>
      <c r="J35" s="8"/>
      <c r="K35" s="8"/>
      <c r="L35" s="8"/>
      <c r="M35" s="8"/>
      <c r="N35" s="8"/>
      <c r="O35" s="8"/>
      <c r="P35" s="5"/>
      <c r="Q35" s="13"/>
      <c r="R35" s="5"/>
      <c r="S35" s="5"/>
      <c r="T35" s="5"/>
      <c r="U35" s="5"/>
      <c r="V35" s="5"/>
      <c r="W35" s="5"/>
      <c r="X35" s="5"/>
    </row>
    <row r="36" spans="1:24" x14ac:dyDescent="0.25">
      <c r="A36" s="25" t="s">
        <v>39</v>
      </c>
      <c r="B36" s="33"/>
      <c r="F36" s="29"/>
      <c r="G36" s="10"/>
      <c r="H36" s="1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25" t="s">
        <v>38</v>
      </c>
      <c r="B37" s="33"/>
      <c r="F37" s="29"/>
      <c r="G37" s="8" t="s">
        <v>17</v>
      </c>
      <c r="H37" s="14"/>
      <c r="I37" s="34">
        <f>B$7*117/200+C$7*83/200</f>
        <v>0</v>
      </c>
      <c r="J37" s="11">
        <v>54820</v>
      </c>
      <c r="K37" s="11"/>
      <c r="L37" s="11"/>
      <c r="M37" s="11"/>
      <c r="N37" s="11"/>
      <c r="O37" s="16">
        <f t="shared" ref="O37:O44" si="2">IF(I37=0,0,I37*J37)</f>
        <v>0</v>
      </c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F38" s="29"/>
      <c r="G38" s="8" t="s">
        <v>18</v>
      </c>
      <c r="H38" s="14"/>
      <c r="I38" s="34">
        <f>B$8*117/200+C$8*83/200</f>
        <v>0</v>
      </c>
      <c r="J38" s="11">
        <v>65410</v>
      </c>
      <c r="K38" s="11"/>
      <c r="L38" s="11"/>
      <c r="M38" s="11"/>
      <c r="N38" s="11"/>
      <c r="O38" s="16">
        <f t="shared" si="2"/>
        <v>0</v>
      </c>
      <c r="P38" s="5"/>
      <c r="Q38" s="5"/>
      <c r="R38" s="5"/>
      <c r="S38" s="5"/>
      <c r="T38" s="5"/>
      <c r="U38" s="5"/>
      <c r="V38" s="5"/>
      <c r="W38" s="5"/>
      <c r="X38" s="5"/>
    </row>
    <row r="39" spans="1:24" ht="13" x14ac:dyDescent="0.3">
      <c r="A39" s="4" t="s">
        <v>42</v>
      </c>
      <c r="B39" s="26">
        <v>45540</v>
      </c>
      <c r="C39" s="26">
        <v>45905</v>
      </c>
      <c r="F39" s="29"/>
      <c r="G39" s="8" t="s">
        <v>80</v>
      </c>
      <c r="H39" s="14"/>
      <c r="I39" s="34">
        <f>B$9*117/200+C$9*83/200</f>
        <v>0</v>
      </c>
      <c r="J39" s="11">
        <v>60480</v>
      </c>
      <c r="K39" s="11"/>
      <c r="L39" s="11"/>
      <c r="M39" s="11"/>
      <c r="N39" s="11"/>
      <c r="O39" s="16">
        <f>IF(I39=0,0,I39*J39)</f>
        <v>0</v>
      </c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t="s">
        <v>43</v>
      </c>
      <c r="B40" s="33"/>
      <c r="C40" s="33"/>
      <c r="F40" s="29"/>
      <c r="G40" s="8" t="s">
        <v>19</v>
      </c>
      <c r="H40" s="14"/>
      <c r="I40" s="34">
        <f>B$10*117/200+C$10*83/200</f>
        <v>0</v>
      </c>
      <c r="J40" s="11">
        <v>54820</v>
      </c>
      <c r="K40" s="11"/>
      <c r="L40" s="11"/>
      <c r="M40" s="11"/>
      <c r="N40" s="11"/>
      <c r="O40" s="16">
        <f t="shared" si="2"/>
        <v>0</v>
      </c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t="s">
        <v>44</v>
      </c>
      <c r="B41" s="33"/>
      <c r="C41" s="33"/>
      <c r="F41" s="29"/>
      <c r="G41" s="8" t="s">
        <v>56</v>
      </c>
      <c r="H41" s="14"/>
      <c r="I41" s="34">
        <f>B$11*117/200+C$11*83/200</f>
        <v>0</v>
      </c>
      <c r="J41" s="11">
        <v>54820</v>
      </c>
      <c r="K41" s="11"/>
      <c r="L41" s="11"/>
      <c r="M41" s="11"/>
      <c r="N41" s="11"/>
      <c r="O41" s="16">
        <f t="shared" si="2"/>
        <v>0</v>
      </c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F42" s="29"/>
      <c r="G42" s="8" t="s">
        <v>60</v>
      </c>
      <c r="H42" s="14"/>
      <c r="I42" s="34">
        <f>B$12*117/200+C$12*83/200</f>
        <v>0</v>
      </c>
      <c r="J42" s="11">
        <v>42190</v>
      </c>
      <c r="K42" s="11"/>
      <c r="L42" s="11"/>
      <c r="M42" s="11"/>
      <c r="N42" s="11"/>
      <c r="O42" s="16">
        <f t="shared" si="2"/>
        <v>0</v>
      </c>
      <c r="P42" s="5"/>
      <c r="Q42" s="5"/>
      <c r="R42" s="5"/>
      <c r="S42" s="5"/>
      <c r="T42" s="5"/>
      <c r="U42" s="5"/>
      <c r="V42" s="5"/>
      <c r="W42" s="5"/>
      <c r="X42" s="5"/>
    </row>
    <row r="43" spans="1:24" ht="13" x14ac:dyDescent="0.3">
      <c r="B43" s="30"/>
      <c r="F43" s="29"/>
      <c r="G43" s="8" t="s">
        <v>61</v>
      </c>
      <c r="H43" s="14"/>
      <c r="I43" s="34">
        <f>B$13*117/200+C$13*83/200</f>
        <v>0</v>
      </c>
      <c r="J43" s="11">
        <v>85630</v>
      </c>
      <c r="K43" s="11"/>
      <c r="L43" s="11"/>
      <c r="M43" s="11"/>
      <c r="N43" s="11"/>
      <c r="O43" s="16">
        <f t="shared" si="2"/>
        <v>0</v>
      </c>
      <c r="P43" s="3"/>
      <c r="Q43" s="3"/>
      <c r="R43" s="3"/>
      <c r="S43" s="5"/>
      <c r="T43" s="5"/>
      <c r="U43" s="5"/>
      <c r="V43" s="5"/>
      <c r="W43" s="5"/>
      <c r="X43" s="5"/>
    </row>
    <row r="44" spans="1:24" ht="13" x14ac:dyDescent="0.3">
      <c r="A44" s="4" t="s">
        <v>46</v>
      </c>
      <c r="B44" s="33"/>
      <c r="F44" s="29"/>
      <c r="G44" s="8" t="s">
        <v>65</v>
      </c>
      <c r="H44" s="14"/>
      <c r="I44" s="34">
        <f>((B$15*0.15)*117/200+(C$15*0.15)*83/200)+((B$16*0.3)*117/200+(C$16*0.3)*83/200)+((B$17*0.45)*117/200+(C$17*0.45)*83/200)</f>
        <v>0</v>
      </c>
      <c r="J44" s="11">
        <v>74950</v>
      </c>
      <c r="K44" s="11"/>
      <c r="L44" s="11"/>
      <c r="M44" s="11"/>
      <c r="N44" s="11"/>
      <c r="O44" s="16">
        <f t="shared" si="2"/>
        <v>0</v>
      </c>
      <c r="Q44" s="13"/>
      <c r="R44" s="5"/>
      <c r="S44" s="3"/>
      <c r="T44" s="5"/>
      <c r="U44" s="5"/>
      <c r="V44" s="5"/>
      <c r="W44" s="5"/>
      <c r="X44" s="5"/>
    </row>
    <row r="45" spans="1:24" x14ac:dyDescent="0.25">
      <c r="A45" s="32" t="s">
        <v>47</v>
      </c>
      <c r="F45" s="29"/>
      <c r="G45" s="8"/>
      <c r="H45" s="14"/>
      <c r="I45" s="17"/>
      <c r="J45" s="11"/>
      <c r="K45" s="11"/>
      <c r="L45" s="11"/>
      <c r="M45" s="11"/>
      <c r="N45" s="11"/>
      <c r="O45" s="16"/>
      <c r="R45" s="5"/>
      <c r="S45" s="5"/>
      <c r="T45" s="3"/>
      <c r="U45" s="3"/>
      <c r="V45" s="3"/>
      <c r="W45" s="3"/>
      <c r="X45" s="5"/>
    </row>
    <row r="46" spans="1:24" x14ac:dyDescent="0.25">
      <c r="F46" s="29"/>
      <c r="G46" s="8" t="s">
        <v>20</v>
      </c>
      <c r="H46" s="14"/>
      <c r="I46" s="17">
        <f>B22</f>
        <v>0</v>
      </c>
      <c r="J46" s="11">
        <v>13280</v>
      </c>
      <c r="K46" s="11"/>
      <c r="L46" s="11"/>
      <c r="M46" s="11"/>
      <c r="N46" s="11"/>
      <c r="O46" s="16">
        <f t="shared" ref="O46:O53" si="3">IF(I46=0,0,I46*J46)</f>
        <v>0</v>
      </c>
    </row>
    <row r="47" spans="1:24" x14ac:dyDescent="0.25">
      <c r="F47" s="29"/>
      <c r="G47" s="8" t="s">
        <v>21</v>
      </c>
      <c r="H47" s="14"/>
      <c r="I47" s="17">
        <f>B23</f>
        <v>0</v>
      </c>
      <c r="J47" s="11">
        <v>9500</v>
      </c>
      <c r="K47" s="11"/>
      <c r="L47" s="11"/>
      <c r="M47" s="11"/>
      <c r="N47" s="11"/>
      <c r="O47" s="16">
        <f t="shared" si="3"/>
        <v>0</v>
      </c>
    </row>
    <row r="48" spans="1:24" x14ac:dyDescent="0.25">
      <c r="F48" s="29"/>
      <c r="G48" s="8" t="s">
        <v>81</v>
      </c>
      <c r="H48" s="14"/>
      <c r="I48" s="17">
        <f>B24</f>
        <v>0</v>
      </c>
      <c r="J48" s="11">
        <v>9500</v>
      </c>
      <c r="K48" s="11"/>
      <c r="L48" s="11"/>
      <c r="M48" s="11"/>
      <c r="N48" s="11"/>
      <c r="O48" s="16">
        <f>IF(I48=0,0,I48*J48)</f>
        <v>0</v>
      </c>
    </row>
    <row r="49" spans="3:24" x14ac:dyDescent="0.25">
      <c r="F49" s="29"/>
      <c r="G49" s="8" t="s">
        <v>22</v>
      </c>
      <c r="H49" s="14"/>
      <c r="I49" s="17">
        <f>B25</f>
        <v>0</v>
      </c>
      <c r="J49" s="11">
        <v>13280</v>
      </c>
      <c r="K49" s="11"/>
      <c r="L49" s="11"/>
      <c r="M49" s="11"/>
      <c r="N49" s="11"/>
      <c r="O49" s="16">
        <f t="shared" si="3"/>
        <v>0</v>
      </c>
    </row>
    <row r="50" spans="3:24" ht="13" x14ac:dyDescent="0.3">
      <c r="F50" s="29"/>
      <c r="G50" s="8" t="s">
        <v>57</v>
      </c>
      <c r="H50" s="14"/>
      <c r="I50" s="17"/>
      <c r="J50" s="11">
        <v>0</v>
      </c>
      <c r="K50" s="11"/>
      <c r="L50" s="11"/>
      <c r="M50" s="11"/>
      <c r="N50" s="11"/>
      <c r="O50" s="16">
        <f t="shared" si="3"/>
        <v>0</v>
      </c>
      <c r="Q50" s="4" t="s">
        <v>6</v>
      </c>
      <c r="R50" t="s">
        <v>58</v>
      </c>
    </row>
    <row r="51" spans="3:24" x14ac:dyDescent="0.25">
      <c r="D51" s="3"/>
      <c r="E51" s="3"/>
      <c r="F51" s="29"/>
      <c r="G51" s="8" t="s">
        <v>23</v>
      </c>
      <c r="H51" s="14"/>
      <c r="I51" s="17">
        <f>B26</f>
        <v>0</v>
      </c>
      <c r="J51" s="11">
        <v>13280</v>
      </c>
      <c r="K51" s="11"/>
      <c r="L51" s="11"/>
      <c r="M51" s="11"/>
      <c r="N51" s="11"/>
      <c r="O51" s="16">
        <f t="shared" si="3"/>
        <v>0</v>
      </c>
    </row>
    <row r="52" spans="3:24" x14ac:dyDescent="0.25">
      <c r="D52" s="32"/>
      <c r="E52" s="32"/>
      <c r="F52" s="29"/>
      <c r="G52" s="8" t="s">
        <v>24</v>
      </c>
      <c r="H52" s="14"/>
      <c r="I52" s="17">
        <f>B27</f>
        <v>0</v>
      </c>
      <c r="J52" s="11">
        <v>20710</v>
      </c>
      <c r="K52" s="11"/>
      <c r="L52" s="11"/>
      <c r="M52" s="11"/>
      <c r="N52" s="11"/>
      <c r="O52" s="16">
        <f t="shared" si="3"/>
        <v>0</v>
      </c>
    </row>
    <row r="53" spans="3:24" ht="13" x14ac:dyDescent="0.3">
      <c r="F53" s="29"/>
      <c r="G53" s="8" t="s">
        <v>31</v>
      </c>
      <c r="H53" s="14"/>
      <c r="I53" s="17"/>
      <c r="J53" s="11">
        <v>0</v>
      </c>
      <c r="K53" s="11"/>
      <c r="L53" s="11"/>
      <c r="M53" s="11"/>
      <c r="N53" s="11"/>
      <c r="O53" s="16">
        <f t="shared" si="3"/>
        <v>0</v>
      </c>
      <c r="Q53" s="4" t="s">
        <v>6</v>
      </c>
      <c r="R53" t="s">
        <v>41</v>
      </c>
    </row>
    <row r="54" spans="3:24" ht="13" x14ac:dyDescent="0.3">
      <c r="F54" s="29"/>
      <c r="G54" s="5"/>
      <c r="H54" s="19"/>
      <c r="I54" s="20"/>
      <c r="J54" s="21"/>
      <c r="K54" s="21"/>
      <c r="L54" s="21"/>
      <c r="M54" s="21"/>
      <c r="N54" s="21"/>
      <c r="O54" s="28"/>
      <c r="Q54" s="4"/>
    </row>
    <row r="55" spans="3:24" ht="13" x14ac:dyDescent="0.3">
      <c r="C55" s="31"/>
      <c r="F55" s="29"/>
      <c r="G55" s="8" t="s">
        <v>25</v>
      </c>
      <c r="H55" s="14"/>
      <c r="I55" s="17">
        <f>SUM(B30:B37)</f>
        <v>0</v>
      </c>
      <c r="J55" s="11">
        <v>10160</v>
      </c>
      <c r="K55" s="11"/>
      <c r="L55" s="11"/>
      <c r="M55" s="11"/>
      <c r="N55" s="11"/>
      <c r="O55" s="16">
        <f>IF(I55=0,0,I55*J55)</f>
        <v>0</v>
      </c>
      <c r="Q55" s="4" t="s">
        <v>6</v>
      </c>
      <c r="R55" t="s">
        <v>84</v>
      </c>
    </row>
    <row r="56" spans="3:24" x14ac:dyDescent="0.25">
      <c r="C56" s="3"/>
      <c r="G56" s="5"/>
      <c r="H56" s="19"/>
      <c r="I56" s="20"/>
      <c r="J56" s="21"/>
      <c r="K56" s="21"/>
      <c r="L56" s="21"/>
      <c r="M56" s="21"/>
      <c r="N56" s="21"/>
      <c r="O56" s="22"/>
    </row>
    <row r="57" spans="3:24" x14ac:dyDescent="0.25">
      <c r="C57" s="32"/>
      <c r="G57" s="8" t="s">
        <v>26</v>
      </c>
      <c r="H57" s="14"/>
      <c r="I57" s="17">
        <f>(B40+B41)*117/200+(C40+C41)*83/200</f>
        <v>0</v>
      </c>
      <c r="J57" s="11">
        <v>40470</v>
      </c>
      <c r="K57" s="11"/>
      <c r="L57" s="11"/>
      <c r="M57" s="11"/>
      <c r="N57" s="11"/>
      <c r="O57" s="16">
        <f>IF(I57=0,0,I57*J57)</f>
        <v>0</v>
      </c>
    </row>
    <row r="58" spans="3:24" x14ac:dyDescent="0.25">
      <c r="G58" s="8" t="s">
        <v>27</v>
      </c>
      <c r="H58" s="14"/>
      <c r="I58" s="17">
        <f>B41</f>
        <v>0</v>
      </c>
      <c r="J58" s="11">
        <v>19160</v>
      </c>
      <c r="K58" s="11"/>
      <c r="L58" s="11"/>
      <c r="M58" s="11"/>
      <c r="N58" s="11"/>
      <c r="O58" s="16">
        <f>IF(I58=0,0,I58*J58)</f>
        <v>0</v>
      </c>
    </row>
    <row r="59" spans="3:24" x14ac:dyDescent="0.25">
      <c r="G59" s="5"/>
      <c r="H59" s="19"/>
      <c r="I59" s="20"/>
      <c r="J59" s="21"/>
      <c r="K59" s="21"/>
      <c r="L59" s="21"/>
      <c r="M59" s="21"/>
      <c r="N59" s="21"/>
      <c r="O59" s="28"/>
    </row>
    <row r="60" spans="3:24" ht="13" x14ac:dyDescent="0.3">
      <c r="G60" s="8" t="s">
        <v>45</v>
      </c>
      <c r="H60" s="14"/>
      <c r="I60" s="17"/>
      <c r="J60" s="11">
        <v>481920</v>
      </c>
      <c r="K60" s="11"/>
      <c r="L60" s="11"/>
      <c r="M60" s="11"/>
      <c r="N60" s="11"/>
      <c r="O60" s="11">
        <f>IF(B44=1,J60,0)</f>
        <v>0</v>
      </c>
      <c r="Q60" s="4" t="s">
        <v>6</v>
      </c>
      <c r="R60" t="s">
        <v>62</v>
      </c>
      <c r="X60" s="3"/>
    </row>
    <row r="62" spans="3:24" x14ac:dyDescent="0.25">
      <c r="G62" s="23" t="s">
        <v>88</v>
      </c>
      <c r="H62" s="14"/>
      <c r="I62" s="8"/>
      <c r="J62" s="11"/>
      <c r="K62" s="11"/>
      <c r="L62" s="11"/>
      <c r="M62" s="11"/>
      <c r="N62" s="11"/>
      <c r="O62" s="24">
        <f>SUM(O11:O60)</f>
        <v>0</v>
      </c>
      <c r="Q62" s="13"/>
    </row>
    <row r="69" spans="7:17" x14ac:dyDescent="0.25">
      <c r="G69" s="18"/>
    </row>
    <row r="71" spans="7:17" x14ac:dyDescent="0.25">
      <c r="G71" s="18"/>
    </row>
    <row r="72" spans="7:17" x14ac:dyDescent="0.25">
      <c r="G72" s="18"/>
      <c r="H72" s="18"/>
    </row>
    <row r="74" spans="7:17" ht="13" x14ac:dyDescent="0.3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6" spans="7:17" ht="13" x14ac:dyDescent="0.3">
      <c r="G76" s="4"/>
    </row>
  </sheetData>
  <sheetProtection sheet="1"/>
  <protectedRanges>
    <protectedRange sqref="B15:C17 B7:C13 E24:E26 E19:E21" name="Område7"/>
    <protectedRange sqref="B19:C20" name="Område1"/>
    <protectedRange sqref="B22:B27" name="Område2"/>
    <protectedRange sqref="B30:B37" name="Område3"/>
    <protectedRange sqref="B40:C41" name="Område4"/>
    <protectedRange sqref="B44" name="Område5"/>
    <protectedRange sqref="H6" name="Område6"/>
  </protectedRanges>
  <phoneticPr fontId="2" type="noConversion"/>
  <pageMargins left="0.43307086614173229" right="0.39370078740157483" top="0.98425196850393704" bottom="0.98425196850393704" header="0" footer="0"/>
  <pageSetup paperSize="9" orientation="portrait" r:id="rId1"/>
  <headerFooter alignWithMargins="0">
    <oddFooter>&amp;C&amp;8Regnearket er udarbejdet af Danmarks Private Skoler - grundskoler og gymnasier
Version 5. december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Budget-gym-25</vt:lpstr>
      <vt:lpstr>'Budget-gym-25'!Udskriftsområde</vt:lpstr>
    </vt:vector>
  </TitlesOfParts>
  <Company>Private Gymnasier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ejh</dc:creator>
  <cp:lastModifiedBy>Tine Boholm Brandsborg</cp:lastModifiedBy>
  <cp:lastPrinted>2017-09-01T09:38:04Z</cp:lastPrinted>
  <dcterms:created xsi:type="dcterms:W3CDTF">2008-10-08T13:03:25Z</dcterms:created>
  <dcterms:modified xsi:type="dcterms:W3CDTF">2024-12-06T08:40:04Z</dcterms:modified>
</cp:coreProperties>
</file>